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420" windowHeight="9260" tabRatio="276" activeTab="1"/>
  </bookViews>
  <sheets>
    <sheet name="POULES" sheetId="1" r:id="rId1"/>
    <sheet name="Tableau Final" sheetId="2" r:id="rId2"/>
    <sheet name="HORAIRES" sheetId="3" r:id="rId3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5" i="2" l="1"/>
  <c r="P23" i="2" l="1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G31" i="1"/>
  <c r="F31" i="1"/>
  <c r="E31" i="1"/>
  <c r="D31" i="1"/>
  <c r="C31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G22" i="1"/>
  <c r="F22" i="1"/>
  <c r="E22" i="1"/>
  <c r="D22" i="1"/>
  <c r="C22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G13" i="1"/>
  <c r="F13" i="1"/>
  <c r="E13" i="1"/>
  <c r="D13" i="1"/>
  <c r="C13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G4" i="1"/>
  <c r="F4" i="1"/>
  <c r="E4" i="1"/>
  <c r="D4" i="1"/>
  <c r="C4" i="1"/>
  <c r="N9" i="1" l="1"/>
  <c r="O9" i="1" s="1"/>
  <c r="N27" i="1"/>
  <c r="O27" i="1" s="1"/>
  <c r="N5" i="1"/>
  <c r="O5" i="1" s="1"/>
  <c r="N6" i="1"/>
  <c r="O6" i="1" s="1"/>
  <c r="N7" i="1"/>
  <c r="O7" i="1" s="1"/>
  <c r="N8" i="1"/>
  <c r="O8" i="1" s="1"/>
  <c r="N32" i="1"/>
  <c r="O32" i="1" s="1"/>
  <c r="N33" i="1"/>
  <c r="O33" i="1" s="1"/>
  <c r="N34" i="1"/>
  <c r="O34" i="1" s="1"/>
  <c r="N35" i="1"/>
  <c r="O35" i="1" s="1"/>
  <c r="N36" i="1"/>
  <c r="O36" i="1" s="1"/>
  <c r="N23" i="1"/>
  <c r="O23" i="1" s="1"/>
  <c r="N24" i="1"/>
  <c r="O24" i="1" s="1"/>
  <c r="N25" i="1"/>
  <c r="O25" i="1" s="1"/>
  <c r="N26" i="1"/>
  <c r="O26" i="1" s="1"/>
  <c r="N14" i="1"/>
  <c r="O14" i="1" s="1"/>
  <c r="N15" i="1"/>
  <c r="O15" i="1" s="1"/>
  <c r="N16" i="1"/>
  <c r="O16" i="1" s="1"/>
  <c r="N17" i="1"/>
  <c r="O17" i="1" s="1"/>
  <c r="N18" i="1"/>
  <c r="O18" i="1" s="1"/>
  <c r="A35" i="1" l="1"/>
  <c r="A18" i="1"/>
  <c r="A36" i="1"/>
  <c r="A33" i="1"/>
  <c r="A34" i="1"/>
  <c r="A32" i="1"/>
  <c r="A17" i="1"/>
  <c r="A16" i="1"/>
  <c r="A14" i="1"/>
  <c r="A15" i="1"/>
  <c r="A25" i="1"/>
  <c r="A26" i="1"/>
  <c r="A24" i="1"/>
  <c r="A27" i="1"/>
  <c r="A5" i="1"/>
  <c r="A8" i="1"/>
  <c r="A23" i="1"/>
  <c r="A6" i="1"/>
  <c r="A9" i="1"/>
  <c r="A7" i="1"/>
  <c r="I5" i="1" l="1"/>
  <c r="B3" i="2" s="1"/>
  <c r="I36" i="1"/>
  <c r="M23" i="2" s="1"/>
  <c r="I32" i="1"/>
  <c r="B27" i="2" s="1"/>
  <c r="I33" i="1"/>
  <c r="I34" i="1"/>
  <c r="M15" i="2" s="1"/>
  <c r="I35" i="1"/>
  <c r="M19" i="2" s="1"/>
  <c r="I8" i="1"/>
  <c r="M16" i="2" s="1"/>
  <c r="I16" i="1"/>
  <c r="M13" i="2" s="1"/>
  <c r="I15" i="1"/>
  <c r="B31" i="2" s="1"/>
  <c r="I14" i="1"/>
  <c r="I18" i="1"/>
  <c r="M21" i="2" s="1"/>
  <c r="I17" i="1"/>
  <c r="M17" i="2" s="1"/>
  <c r="I27" i="1"/>
  <c r="M22" i="2" s="1"/>
  <c r="I25" i="1"/>
  <c r="M14" i="2" s="1"/>
  <c r="I24" i="1"/>
  <c r="B7" i="2" s="1"/>
  <c r="M8" i="2"/>
  <c r="I9" i="1"/>
  <c r="M20" i="2" s="1"/>
  <c r="I26" i="1"/>
  <c r="M18" i="2" s="1"/>
  <c r="I23" i="1"/>
  <c r="I7" i="1"/>
  <c r="M12" i="2" s="1"/>
  <c r="I6" i="1"/>
  <c r="B23" i="2" s="1"/>
  <c r="B19" i="2" l="1"/>
  <c r="E21" i="2" s="1"/>
  <c r="H14" i="2" s="1"/>
  <c r="E13" i="2"/>
  <c r="H20" i="2" s="1"/>
  <c r="M10" i="2"/>
  <c r="B11" i="2"/>
  <c r="M9" i="2" s="1"/>
  <c r="E29" i="2"/>
  <c r="H22" i="2" s="1"/>
  <c r="E5" i="2"/>
  <c r="H12" i="2" s="1"/>
  <c r="M11" i="2"/>
  <c r="M4" i="2" l="1"/>
  <c r="M5" i="2"/>
</calcChain>
</file>

<file path=xl/sharedStrings.xml><?xml version="1.0" encoding="utf-8"?>
<sst xmlns="http://schemas.openxmlformats.org/spreadsheetml/2006/main" count="136" uniqueCount="77">
  <si>
    <t>POULE A</t>
  </si>
  <si>
    <t>POSITION</t>
  </si>
  <si>
    <t>NOMS</t>
  </si>
  <si>
    <t>CLASSEMENT POULE A</t>
  </si>
  <si>
    <t>MP</t>
  </si>
  <si>
    <t>MW</t>
  </si>
  <si>
    <t>FW</t>
  </si>
  <si>
    <t>FL</t>
  </si>
  <si>
    <t>FD</t>
  </si>
  <si>
    <t>FA</t>
  </si>
  <si>
    <t>1er Poule A</t>
  </si>
  <si>
    <t>Noms</t>
  </si>
  <si>
    <t xml:space="preserve">Points </t>
  </si>
  <si>
    <t>Bonus</t>
  </si>
  <si>
    <t>Total</t>
  </si>
  <si>
    <t>1/4 DE FINALE</t>
  </si>
  <si>
    <t>pts</t>
  </si>
  <si>
    <t>2ème Poule D</t>
  </si>
  <si>
    <t>1/2 FINALE</t>
  </si>
  <si>
    <t>1er Poule B</t>
  </si>
  <si>
    <t>FINALE</t>
  </si>
  <si>
    <t>2ème Poule C</t>
  </si>
  <si>
    <t>1er Poule C</t>
  </si>
  <si>
    <t>PLACE 3 ET 4</t>
  </si>
  <si>
    <t>2ème Poule B</t>
  </si>
  <si>
    <t>1er Poule D</t>
  </si>
  <si>
    <t>2ème Poule A</t>
  </si>
  <si>
    <t>ORDRE DES MATCHS</t>
  </si>
  <si>
    <t>AB</t>
  </si>
  <si>
    <t>CD</t>
  </si>
  <si>
    <t>AC</t>
  </si>
  <si>
    <t>BD</t>
  </si>
  <si>
    <t>AD</t>
  </si>
  <si>
    <t>BC</t>
  </si>
  <si>
    <t>POULE B</t>
  </si>
  <si>
    <t>EF</t>
  </si>
  <si>
    <t>GH</t>
  </si>
  <si>
    <t>EG</t>
  </si>
  <si>
    <t>FH</t>
  </si>
  <si>
    <t>EH</t>
  </si>
  <si>
    <t>FG</t>
  </si>
  <si>
    <t>POULE C</t>
  </si>
  <si>
    <t>KL</t>
  </si>
  <si>
    <t>IK</t>
  </si>
  <si>
    <t>JL</t>
  </si>
  <si>
    <t>IL</t>
  </si>
  <si>
    <t>POULE D</t>
  </si>
  <si>
    <t>OP</t>
  </si>
  <si>
    <t>MN</t>
  </si>
  <si>
    <t>OM</t>
  </si>
  <si>
    <t>NP</t>
  </si>
  <si>
    <t>NO</t>
  </si>
  <si>
    <t>POULE A (TS1)</t>
  </si>
  <si>
    <t>POULE D (TS2)</t>
  </si>
  <si>
    <t>POULE B (TS4)</t>
  </si>
  <si>
    <t>POULE C (TS3)</t>
  </si>
  <si>
    <t>TOURNOI NATIONAL TC 2    PERIGUEUX                                     1/2 AVRIL 2023</t>
  </si>
  <si>
    <t>BREAKS</t>
  </si>
  <si>
    <t>CALLEWAERT</t>
  </si>
  <si>
    <t>BAZIN</t>
  </si>
  <si>
    <t>GAUTHIER</t>
  </si>
  <si>
    <t>MONNIN</t>
  </si>
  <si>
    <t>LAHLOU</t>
  </si>
  <si>
    <t>BENMASSOUD</t>
  </si>
  <si>
    <t>MARGONTIER</t>
  </si>
  <si>
    <t>RIVES-LANGE</t>
  </si>
  <si>
    <t>LE ROUX Aurélien</t>
  </si>
  <si>
    <t>MCCANN</t>
  </si>
  <si>
    <t>RAVEL</t>
  </si>
  <si>
    <t>SALON</t>
  </si>
  <si>
    <t>LEGRAND</t>
  </si>
  <si>
    <t>KOPEC</t>
  </si>
  <si>
    <t>LE ROUX Victor</t>
  </si>
  <si>
    <t>DORY-GEFFROY</t>
  </si>
  <si>
    <t>THENAISIE</t>
  </si>
  <si>
    <t>BELL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</si>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</sst>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sz val="7"/>
      <name val="Arial"/>
      <family val="2"/>
      <charset val="1"/>
    </font>
    <font>
      <b/>
      <sz val="10"/>
      <name val="Arial"/>
      <family val="2"/>
      <charset val="1"/>
    </font>
    <font>
      <b/>
      <i/>
      <sz val="11"/>
      <name val="Arial"/>
      <family val="2"/>
      <charset val="1"/>
    </font>
    <font>
      <b/>
      <sz val="11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sz val="12"/>
      <color indexed="8"/>
      <name val="Calibri"/>
      <family val="2"/>
      <charset val="1"/>
    </font>
    <font>
      <sz val="16"/>
      <color indexed="8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FFCC99"/>
        <bgColor rgb="FFF4B183"/>
      </patternFill>
    </fill>
    <fill>
      <patternFill patternType="solid">
        <fgColor rgb="FFC0C0C0"/>
        <bgColor rgb="FFD9D9D9"/>
      </patternFill>
    </fill>
    <fill>
      <patternFill patternType="solid">
        <fgColor rgb="FFD9D9D9"/>
        <bgColor rgb="FFDBDBDB"/>
      </patternFill>
    </fill>
    <fill>
      <patternFill patternType="solid">
        <fgColor rgb="FF000000"/>
        <bgColor rgb="FF003300"/>
      </patternFill>
    </fill>
    <fill>
      <patternFill patternType="solid">
        <fgColor rgb="FF00FF00"/>
        <bgColor rgb="FF33CCCC"/>
      </patternFill>
    </fill>
    <fill>
      <patternFill patternType="solid">
        <fgColor rgb="FFDBDBDB"/>
        <bgColor rgb="FFD9D9D9"/>
      </patternFill>
    </fill>
    <fill>
      <patternFill patternType="solid">
        <fgColor rgb="FF92D050"/>
        <bgColor rgb="FFC5E0B4"/>
      </patternFill>
    </fill>
    <fill>
      <patternFill patternType="solid">
        <fgColor rgb="FFFF0000"/>
        <bgColor rgb="FFCC0099"/>
      </patternFill>
    </fill>
    <fill>
      <patternFill patternType="solid">
        <fgColor rgb="FFCC0099"/>
        <bgColor rgb="FF800080"/>
      </patternFill>
    </fill>
    <fill>
      <patternFill patternType="solid">
        <fgColor rgb="FFC5E0B4"/>
        <bgColor rgb="FFD9D9D9"/>
      </patternFill>
    </fill>
    <fill>
      <patternFill patternType="solid">
        <fgColor rgb="FFF4B183"/>
        <bgColor rgb="FFFFCC99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8"/>
        <bgColor indexed="64"/>
      </patternFill>
    </fill>
    <fill>
      <patternFill patternType="solid">
        <fgColor theme="1"/>
        <bgColor rgb="FF003300"/>
      </patternFill>
    </fill>
    <fill>
      <patternFill patternType="solid">
        <fgColor rgb="FF00B0F0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 diagonalDown="1">
      <left/>
      <right/>
      <top/>
      <bottom/>
      <diagonal style="thick">
        <color auto="1"/>
      </diagonal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 diagonalUp="1">
      <left/>
      <right/>
      <top/>
      <bottom/>
      <diagonal style="thick">
        <color auto="1"/>
      </diagonal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16" fillId="0" borderId="0"/>
  </cellStyleXfs>
  <cellXfs count="123">
    <xf numFmtId="0" fontId="0" fillId="0" borderId="0" xfId="0"/>
    <xf numFmtId="0" fontId="2" fillId="0" borderId="0" xfId="0" applyFont="1" applyAlignment="1">
      <alignment horizontal="left"/>
    </xf>
    <xf numFmtId="0" fontId="4" fillId="3" borderId="1" xfId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0" fontId="6" fillId="0" borderId="0" xfId="0" applyFont="1"/>
    <xf numFmtId="0" fontId="7" fillId="3" borderId="5" xfId="0" applyFont="1" applyFill="1" applyBorder="1" applyAlignment="1">
      <alignment horizontal="center"/>
    </xf>
    <xf numFmtId="0" fontId="7" fillId="5" borderId="6" xfId="1" applyFont="1" applyFill="1" applyBorder="1" applyAlignment="1">
      <alignment horizontal="center" vertical="center"/>
    </xf>
    <xf numFmtId="0" fontId="8" fillId="7" borderId="9" xfId="1" applyFont="1" applyFill="1" applyBorder="1" applyAlignment="1">
      <alignment horizontal="center" vertical="center"/>
    </xf>
    <xf numFmtId="0" fontId="8" fillId="7" borderId="10" xfId="1" applyFont="1" applyFill="1" applyBorder="1" applyAlignment="1">
      <alignment horizontal="center" vertical="center"/>
    </xf>
    <xf numFmtId="0" fontId="8" fillId="8" borderId="9" xfId="1" applyFont="1" applyFill="1" applyBorder="1" applyAlignment="1">
      <alignment horizontal="center" vertical="center"/>
    </xf>
    <xf numFmtId="0" fontId="8" fillId="8" borderId="11" xfId="1" applyFont="1" applyFill="1" applyBorder="1" applyAlignment="1">
      <alignment horizontal="center" vertical="center"/>
    </xf>
    <xf numFmtId="2" fontId="8" fillId="8" borderId="1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10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11" borderId="13" xfId="0" applyFont="1" applyFill="1" applyBorder="1" applyAlignment="1">
      <alignment horizontal="center" vertical="center"/>
    </xf>
    <xf numFmtId="0" fontId="12" fillId="11" borderId="14" xfId="0" applyFont="1" applyFill="1" applyBorder="1" applyAlignment="1">
      <alignment horizontal="center" vertical="center"/>
    </xf>
    <xf numFmtId="0" fontId="0" fillId="0" borderId="17" xfId="0" applyBorder="1"/>
    <xf numFmtId="0" fontId="9" fillId="11" borderId="18" xfId="0" applyFont="1" applyFill="1" applyBorder="1" applyAlignment="1">
      <alignment horizontal="center" vertical="center"/>
    </xf>
    <xf numFmtId="0" fontId="9" fillId="12" borderId="19" xfId="0" applyFont="1" applyFill="1" applyBorder="1"/>
    <xf numFmtId="0" fontId="13" fillId="12" borderId="20" xfId="0" applyFont="1" applyFill="1" applyBorder="1" applyAlignment="1">
      <alignment horizontal="center"/>
    </xf>
    <xf numFmtId="0" fontId="13" fillId="12" borderId="21" xfId="0" applyFont="1" applyFill="1" applyBorder="1"/>
    <xf numFmtId="0" fontId="9" fillId="12" borderId="18" xfId="0" applyFont="1" applyFill="1" applyBorder="1"/>
    <xf numFmtId="0" fontId="14" fillId="12" borderId="22" xfId="0" applyFont="1" applyFill="1" applyBorder="1"/>
    <xf numFmtId="0" fontId="9" fillId="0" borderId="12" xfId="0" applyFont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9" fillId="12" borderId="24" xfId="0" applyFont="1" applyFill="1" applyBorder="1"/>
    <xf numFmtId="0" fontId="13" fillId="12" borderId="25" xfId="0" applyFont="1" applyFill="1" applyBorder="1" applyAlignment="1">
      <alignment horizontal="center"/>
    </xf>
    <xf numFmtId="0" fontId="13" fillId="12" borderId="26" xfId="0" applyFont="1" applyFill="1" applyBorder="1"/>
    <xf numFmtId="0" fontId="9" fillId="12" borderId="23" xfId="0" applyFont="1" applyFill="1" applyBorder="1"/>
    <xf numFmtId="0" fontId="14" fillId="12" borderId="27" xfId="0" applyFont="1" applyFill="1" applyBorder="1"/>
    <xf numFmtId="0" fontId="0" fillId="0" borderId="28" xfId="0" applyBorder="1"/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9" fillId="11" borderId="29" xfId="0" applyFont="1" applyFill="1" applyBorder="1" applyAlignment="1">
      <alignment horizontal="center" vertical="center"/>
    </xf>
    <xf numFmtId="0" fontId="9" fillId="12" borderId="30" xfId="0" applyFont="1" applyFill="1" applyBorder="1"/>
    <xf numFmtId="0" fontId="13" fillId="12" borderId="31" xfId="0" applyFont="1" applyFill="1" applyBorder="1" applyAlignment="1">
      <alignment horizontal="center"/>
    </xf>
    <xf numFmtId="0" fontId="13" fillId="12" borderId="32" xfId="0" applyFont="1" applyFill="1" applyBorder="1"/>
    <xf numFmtId="0" fontId="9" fillId="12" borderId="29" xfId="0" applyFont="1" applyFill="1" applyBorder="1"/>
    <xf numFmtId="0" fontId="14" fillId="12" borderId="33" xfId="0" applyFont="1" applyFill="1" applyBorder="1"/>
    <xf numFmtId="0" fontId="7" fillId="13" borderId="7" xfId="1" applyFont="1" applyFill="1" applyBorder="1" applyAlignment="1">
      <alignment horizontal="center" vertical="center"/>
    </xf>
    <xf numFmtId="0" fontId="7" fillId="13" borderId="8" xfId="1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4" fillId="6" borderId="34" xfId="2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13" borderId="36" xfId="1" applyFont="1" applyFill="1" applyBorder="1" applyAlignment="1">
      <alignment horizontal="center" vertical="center"/>
    </xf>
    <xf numFmtId="0" fontId="7" fillId="5" borderId="34" xfId="1" applyFont="1" applyFill="1" applyBorder="1" applyAlignment="1">
      <alignment horizontal="center" vertical="center"/>
    </xf>
    <xf numFmtId="0" fontId="7" fillId="13" borderId="34" xfId="1" applyFont="1" applyFill="1" applyBorder="1" applyAlignment="1">
      <alignment horizontal="center" vertical="center"/>
    </xf>
    <xf numFmtId="0" fontId="7" fillId="13" borderId="37" xfId="1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4" fillId="9" borderId="34" xfId="2" applyFont="1" applyFill="1" applyBorder="1" applyAlignment="1">
      <alignment horizontal="center"/>
    </xf>
    <xf numFmtId="0" fontId="7" fillId="5" borderId="37" xfId="1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/>
    </xf>
    <xf numFmtId="0" fontId="7" fillId="13" borderId="39" xfId="1" applyFont="1" applyFill="1" applyBorder="1" applyAlignment="1">
      <alignment horizontal="center" vertical="center"/>
    </xf>
    <xf numFmtId="0" fontId="7" fillId="13" borderId="40" xfId="1" applyFont="1" applyFill="1" applyBorder="1" applyAlignment="1">
      <alignment horizontal="center" vertical="center"/>
    </xf>
    <xf numFmtId="0" fontId="7" fillId="13" borderId="41" xfId="1" applyFont="1" applyFill="1" applyBorder="1" applyAlignment="1">
      <alignment horizontal="center" vertical="center"/>
    </xf>
    <xf numFmtId="0" fontId="7" fillId="5" borderId="41" xfId="1" applyFont="1" applyFill="1" applyBorder="1" applyAlignment="1">
      <alignment horizontal="center" vertical="center"/>
    </xf>
    <xf numFmtId="0" fontId="9" fillId="12" borderId="42" xfId="0" applyFont="1" applyFill="1" applyBorder="1"/>
    <xf numFmtId="0" fontId="13" fillId="12" borderId="43" xfId="0" applyFont="1" applyFill="1" applyBorder="1" applyAlignment="1">
      <alignment horizontal="center"/>
    </xf>
    <xf numFmtId="0" fontId="13" fillId="12" borderId="44" xfId="0" applyFont="1" applyFill="1" applyBorder="1"/>
    <xf numFmtId="0" fontId="9" fillId="12" borderId="45" xfId="0" applyFont="1" applyFill="1" applyBorder="1"/>
    <xf numFmtId="0" fontId="14" fillId="12" borderId="46" xfId="0" applyFont="1" applyFill="1" applyBorder="1"/>
    <xf numFmtId="0" fontId="9" fillId="11" borderId="47" xfId="0" applyFont="1" applyFill="1" applyBorder="1" applyAlignment="1">
      <alignment horizontal="center" vertical="center"/>
    </xf>
    <xf numFmtId="0" fontId="9" fillId="12" borderId="48" xfId="0" applyFont="1" applyFill="1" applyBorder="1"/>
    <xf numFmtId="0" fontId="13" fillId="12" borderId="49" xfId="0" applyFont="1" applyFill="1" applyBorder="1" applyAlignment="1">
      <alignment horizontal="center"/>
    </xf>
    <xf numFmtId="0" fontId="13" fillId="12" borderId="50" xfId="0" applyFont="1" applyFill="1" applyBorder="1"/>
    <xf numFmtId="0" fontId="9" fillId="12" borderId="47" xfId="0" applyFont="1" applyFill="1" applyBorder="1"/>
    <xf numFmtId="0" fontId="14" fillId="12" borderId="51" xfId="0" applyFont="1" applyFill="1" applyBorder="1"/>
    <xf numFmtId="0" fontId="9" fillId="11" borderId="45" xfId="0" applyFont="1" applyFill="1" applyBorder="1" applyAlignment="1">
      <alignment horizontal="center" vertical="center"/>
    </xf>
    <xf numFmtId="0" fontId="17" fillId="14" borderId="14" xfId="3" applyFont="1" applyFill="1" applyBorder="1"/>
    <xf numFmtId="0" fontId="17" fillId="14" borderId="64" xfId="3" applyFont="1" applyFill="1" applyBorder="1"/>
    <xf numFmtId="0" fontId="17" fillId="14" borderId="65" xfId="3" applyFont="1" applyFill="1" applyBorder="1"/>
    <xf numFmtId="0" fontId="17" fillId="14" borderId="15" xfId="3" applyFont="1" applyFill="1" applyBorder="1" applyAlignment="1">
      <alignment vertical="center"/>
    </xf>
    <xf numFmtId="0" fontId="17" fillId="14" borderId="0" xfId="3" applyFont="1" applyFill="1" applyBorder="1"/>
    <xf numFmtId="0" fontId="17" fillId="14" borderId="66" xfId="3" applyFont="1" applyFill="1" applyBorder="1"/>
    <xf numFmtId="0" fontId="17" fillId="14" borderId="15" xfId="3" applyFont="1" applyFill="1" applyBorder="1" applyAlignment="1">
      <alignment horizontal="left" vertical="center"/>
    </xf>
    <xf numFmtId="0" fontId="17" fillId="14" borderId="0" xfId="3" applyFont="1" applyFill="1" applyBorder="1" applyAlignment="1">
      <alignment horizontal="left"/>
    </xf>
    <xf numFmtId="0" fontId="17" fillId="14" borderId="66" xfId="3" applyFont="1" applyFill="1" applyBorder="1" applyAlignment="1">
      <alignment horizontal="left"/>
    </xf>
    <xf numFmtId="0" fontId="17" fillId="14" borderId="15" xfId="3" applyFont="1" applyFill="1" applyBorder="1"/>
    <xf numFmtId="0" fontId="17" fillId="14" borderId="10" xfId="3" applyFont="1" applyFill="1" applyBorder="1"/>
    <xf numFmtId="0" fontId="17" fillId="14" borderId="52" xfId="3" applyFont="1" applyFill="1" applyBorder="1"/>
    <xf numFmtId="0" fontId="17" fillId="14" borderId="67" xfId="3" applyFont="1" applyFill="1" applyBorder="1"/>
    <xf numFmtId="0" fontId="7" fillId="15" borderId="36" xfId="1" applyFont="1" applyFill="1" applyBorder="1" applyAlignment="1">
      <alignment horizontal="center" vertical="center"/>
    </xf>
    <xf numFmtId="0" fontId="7" fillId="15" borderId="34" xfId="1" applyFont="1" applyFill="1" applyBorder="1" applyAlignment="1">
      <alignment horizontal="center" vertical="center"/>
    </xf>
    <xf numFmtId="0" fontId="7" fillId="15" borderId="37" xfId="1" applyFont="1" applyFill="1" applyBorder="1" applyAlignment="1">
      <alignment horizontal="center" vertical="center"/>
    </xf>
    <xf numFmtId="0" fontId="7" fillId="16" borderId="34" xfId="1" applyFont="1" applyFill="1" applyBorder="1" applyAlignment="1">
      <alignment horizontal="center" vertical="center"/>
    </xf>
    <xf numFmtId="0" fontId="7" fillId="17" borderId="7" xfId="1" applyFont="1" applyFill="1" applyBorder="1" applyAlignment="1">
      <alignment horizontal="center" vertical="center"/>
    </xf>
    <xf numFmtId="0" fontId="7" fillId="17" borderId="34" xfId="1" applyFont="1" applyFill="1" applyBorder="1" applyAlignment="1">
      <alignment horizontal="center" vertical="center"/>
    </xf>
    <xf numFmtId="0" fontId="7" fillId="17" borderId="40" xfId="1" applyFont="1" applyFill="1" applyBorder="1" applyAlignment="1">
      <alignment horizontal="center" vertical="center"/>
    </xf>
    <xf numFmtId="0" fontId="15" fillId="0" borderId="53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4" fillId="3" borderId="37" xfId="1" applyFont="1" applyFill="1" applyBorder="1" applyAlignment="1">
      <alignment horizontal="center"/>
    </xf>
    <xf numFmtId="0" fontId="3" fillId="2" borderId="34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4" xfId="1" applyFont="1" applyFill="1" applyBorder="1" applyAlignment="1">
      <alignment horizontal="center"/>
    </xf>
    <xf numFmtId="0" fontId="12" fillId="11" borderId="15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7" fillId="14" borderId="0" xfId="3" applyFont="1" applyFill="1" applyBorder="1" applyAlignment="1">
      <alignment horizontal="left"/>
    </xf>
    <xf numFmtId="0" fontId="17" fillId="14" borderId="66" xfId="3" applyFont="1" applyFill="1" applyBorder="1" applyAlignment="1">
      <alignment horizontal="left"/>
    </xf>
  </cellXfs>
  <cellStyles count="4">
    <cellStyle name="Excel Built-in Normal" xfId="3"/>
    <cellStyle name="Normal" xfId="0" builtinId="0"/>
    <cellStyle name="Normal_Tableaux tournoi 2008" xfId="1"/>
    <cellStyle name="Normal_Tableaux tournoi 2008 ( élimination directe et double KO)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CC0099"/>
      <rgbColor rgb="FF008080"/>
      <rgbColor rgb="FFC0C0C0"/>
      <rgbColor rgb="FF808080"/>
      <rgbColor rgb="FF9999FF"/>
      <rgbColor rgb="FF993366"/>
      <rgbColor rgb="FFFFFFCC"/>
      <rgbColor rgb="FFDBDBDB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4B183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1440000</xdr:colOff>
      <xdr:row>0</xdr:row>
      <xdr:rowOff>915280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E72E0D43-F101-46D0-A4CC-60190D4C1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170" y="0"/>
          <a:ext cx="1440000" cy="915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58875</xdr:colOff>
      <xdr:row>4</xdr:row>
      <xdr:rowOff>10405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12F8290-93F2-4485-8A1C-772B51A66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285750"/>
          <a:ext cx="1440000" cy="915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W36"/>
  <sheetViews>
    <sheetView zoomScaleNormal="100" workbookViewId="0">
      <selection activeCell="D16" sqref="D16"/>
    </sheetView>
  </sheetViews>
  <sheetFormatPr baseColWidth="10" defaultColWidth="8.6328125" defaultRowHeight="14.5" x14ac:dyDescent="0.35"/>
  <cols>
    <col min="1" max="1" width="4.90625" style="1" customWidth="1"/>
    <col min="2" max="2" width="22" customWidth="1"/>
    <col min="3" max="3" width="10.54296875" customWidth="1"/>
    <col min="4" max="4" width="13.08984375" customWidth="1"/>
    <col min="5" max="5" width="12.453125" customWidth="1"/>
    <col min="6" max="6" width="12.6328125" customWidth="1"/>
    <col min="7" max="8" width="13.6328125" customWidth="1"/>
    <col min="9" max="9" width="23.36328125" customWidth="1"/>
    <col min="10" max="10" width="4.6328125" customWidth="1"/>
    <col min="11" max="11" width="5.36328125" customWidth="1"/>
    <col min="12" max="12" width="4.90625" customWidth="1"/>
    <col min="13" max="13" width="4.08984375" customWidth="1"/>
    <col min="14" max="14" width="4.453125" customWidth="1"/>
    <col min="15" max="15" width="10.54296875" customWidth="1"/>
    <col min="16" max="32" width="3.54296875" customWidth="1"/>
    <col min="33" max="1025" width="10.54296875" customWidth="1"/>
  </cols>
  <sheetData>
    <row r="1" spans="1:23" ht="75" customHeight="1" thickBot="1" x14ac:dyDescent="0.4">
      <c r="C1" s="21"/>
      <c r="F1" s="100" t="s">
        <v>56</v>
      </c>
      <c r="G1" s="101"/>
      <c r="H1" s="102"/>
    </row>
    <row r="2" spans="1:23" ht="18" x14ac:dyDescent="0.4">
      <c r="B2" s="104" t="s">
        <v>52</v>
      </c>
      <c r="C2" s="104"/>
      <c r="D2" s="104"/>
      <c r="E2" s="104"/>
      <c r="F2" s="105"/>
      <c r="G2" s="105"/>
      <c r="H2" s="105"/>
      <c r="I2" s="104"/>
      <c r="J2" s="104"/>
      <c r="K2" s="104"/>
      <c r="L2" s="104"/>
      <c r="M2" s="104"/>
      <c r="N2" s="104"/>
      <c r="O2" s="104"/>
    </row>
    <row r="4" spans="1:23" ht="15.5" x14ac:dyDescent="0.35">
      <c r="A4" s="1" t="s">
        <v>1</v>
      </c>
      <c r="B4" s="2" t="s">
        <v>2</v>
      </c>
      <c r="C4" s="3" t="str">
        <f>B5</f>
        <v>CALLEWAERT</v>
      </c>
      <c r="D4" s="3" t="str">
        <f>B6</f>
        <v>LAHLOU</v>
      </c>
      <c r="E4" s="3" t="str">
        <f>B7</f>
        <v>LE ROUX Aurélien</v>
      </c>
      <c r="F4" s="3" t="str">
        <f>B8</f>
        <v>SALON</v>
      </c>
      <c r="G4" s="3" t="str">
        <f>B9</f>
        <v>O</v>
      </c>
      <c r="H4" s="106" t="s">
        <v>3</v>
      </c>
      <c r="I4" s="106"/>
      <c r="J4" s="5" t="s">
        <v>4</v>
      </c>
      <c r="K4" s="6" t="s">
        <v>5</v>
      </c>
      <c r="L4" s="5" t="s">
        <v>6</v>
      </c>
      <c r="M4" s="7" t="s">
        <v>7</v>
      </c>
      <c r="N4" s="7" t="s">
        <v>8</v>
      </c>
      <c r="O4" s="8" t="s">
        <v>9</v>
      </c>
      <c r="W4" s="9"/>
    </row>
    <row r="5" spans="1:23" ht="18" x14ac:dyDescent="0.35">
      <c r="A5" s="1">
        <f>RANK(O5,$O$5:$O$9)</f>
        <v>1</v>
      </c>
      <c r="B5" s="10" t="s">
        <v>58</v>
      </c>
      <c r="C5" s="11"/>
      <c r="D5" s="51">
        <v>2</v>
      </c>
      <c r="E5" s="51">
        <v>2</v>
      </c>
      <c r="F5" s="52">
        <v>2</v>
      </c>
      <c r="G5" s="52">
        <v>2</v>
      </c>
      <c r="H5" s="53">
        <v>1</v>
      </c>
      <c r="I5" s="54" t="str">
        <f>VLOOKUP(H5,A5:B9,2,0)</f>
        <v>CALLEWAERT</v>
      </c>
      <c r="J5" s="12">
        <f>COUNT(C5:G5)</f>
        <v>4</v>
      </c>
      <c r="K5" s="13">
        <f>COUNTIF(C5:G5,"=2")</f>
        <v>4</v>
      </c>
      <c r="L5" s="14">
        <f>SUM(C5:G5)</f>
        <v>8</v>
      </c>
      <c r="M5" s="15">
        <f>SUM(C5:C9)</f>
        <v>0</v>
      </c>
      <c r="N5" s="15">
        <f>L5-M5</f>
        <v>8</v>
      </c>
      <c r="O5" s="16">
        <f>N5/J5</f>
        <v>2</v>
      </c>
      <c r="W5" s="9"/>
    </row>
    <row r="6" spans="1:23" ht="18" x14ac:dyDescent="0.35">
      <c r="A6" s="1">
        <f>RANK(O6,$O$5:$O$9)</f>
        <v>2</v>
      </c>
      <c r="B6" s="55" t="s">
        <v>62</v>
      </c>
      <c r="C6" s="56">
        <v>0</v>
      </c>
      <c r="D6" s="57"/>
      <c r="E6" s="58">
        <v>2</v>
      </c>
      <c r="F6" s="59">
        <v>2</v>
      </c>
      <c r="G6" s="59">
        <v>2</v>
      </c>
      <c r="H6" s="53">
        <v>2</v>
      </c>
      <c r="I6" s="54" t="str">
        <f>VLOOKUP(H6,A5:B9,2,0)</f>
        <v>LAHLOU</v>
      </c>
      <c r="J6" s="12">
        <f>COUNT(C6:G6)</f>
        <v>4</v>
      </c>
      <c r="K6" s="13">
        <f>COUNTIF(C6:G6,"=2")</f>
        <v>3</v>
      </c>
      <c r="L6" s="14">
        <f>SUM(C6:G6)</f>
        <v>6</v>
      </c>
      <c r="M6" s="15">
        <f>SUM(D5:D9)</f>
        <v>2</v>
      </c>
      <c r="N6" s="15">
        <f>L6-M6</f>
        <v>4</v>
      </c>
      <c r="O6" s="16">
        <f>N6/J6</f>
        <v>1</v>
      </c>
      <c r="W6" s="9"/>
    </row>
    <row r="7" spans="1:23" ht="18" x14ac:dyDescent="0.35">
      <c r="A7" s="1">
        <f>RANK(O7,$O$5:$O$9)</f>
        <v>3</v>
      </c>
      <c r="B7" s="55" t="s">
        <v>66</v>
      </c>
      <c r="C7" s="56">
        <v>0</v>
      </c>
      <c r="D7" s="58">
        <v>0</v>
      </c>
      <c r="E7" s="57"/>
      <c r="F7" s="59">
        <v>1</v>
      </c>
      <c r="G7" s="59">
        <v>2</v>
      </c>
      <c r="H7" s="60">
        <v>3</v>
      </c>
      <c r="I7" s="61" t="str">
        <f>VLOOKUP(H7,A5:B9,2,0)</f>
        <v>LE ROUX Aurélien</v>
      </c>
      <c r="J7" s="12">
        <f>COUNT(C7:G7)</f>
        <v>4</v>
      </c>
      <c r="K7" s="13">
        <f>COUNTIF(C7:G7,"=2")</f>
        <v>1</v>
      </c>
      <c r="L7" s="14">
        <f>SUM(C7:G7)</f>
        <v>3</v>
      </c>
      <c r="M7" s="15">
        <f>SUM(E5:E9)</f>
        <v>5</v>
      </c>
      <c r="N7" s="15">
        <f>L7-M7</f>
        <v>-2</v>
      </c>
      <c r="O7" s="16">
        <f>N7/J7</f>
        <v>-0.5</v>
      </c>
      <c r="W7" s="9"/>
    </row>
    <row r="8" spans="1:23" ht="18" x14ac:dyDescent="0.35">
      <c r="A8" s="1">
        <f>RANK(O8,$O$5:$O$9)</f>
        <v>3</v>
      </c>
      <c r="B8" s="55" t="s">
        <v>69</v>
      </c>
      <c r="C8" s="56">
        <v>0</v>
      </c>
      <c r="D8" s="58">
        <v>0</v>
      </c>
      <c r="E8" s="58">
        <v>1</v>
      </c>
      <c r="F8" s="62"/>
      <c r="G8" s="59">
        <v>2</v>
      </c>
      <c r="H8" s="60">
        <v>4</v>
      </c>
      <c r="I8" s="61" t="e">
        <f>VLOOKUP(H8,A5:B9,2,0)</f>
        <v>#N/A</v>
      </c>
      <c r="J8" s="12">
        <f>COUNT(C8:G8)</f>
        <v>4</v>
      </c>
      <c r="K8" s="13">
        <f>COUNTIF(C8:G8,"=2")</f>
        <v>1</v>
      </c>
      <c r="L8" s="14">
        <f>SUM(C8:G8)</f>
        <v>3</v>
      </c>
      <c r="M8" s="15">
        <f>SUM(F5:F9)</f>
        <v>5</v>
      </c>
      <c r="N8" s="15">
        <f>L8-M8</f>
        <v>-2</v>
      </c>
      <c r="O8" s="16">
        <f>N8/J8</f>
        <v>-0.5</v>
      </c>
      <c r="W8" s="9"/>
    </row>
    <row r="9" spans="1:23" ht="18" x14ac:dyDescent="0.35">
      <c r="A9" s="1">
        <f>RANK(O9,$O$5:$O$9)</f>
        <v>5</v>
      </c>
      <c r="B9" s="63" t="s">
        <v>76</v>
      </c>
      <c r="C9" s="64">
        <v>0</v>
      </c>
      <c r="D9" s="65">
        <v>0</v>
      </c>
      <c r="E9" s="65">
        <v>0</v>
      </c>
      <c r="F9" s="66">
        <v>0</v>
      </c>
      <c r="G9" s="67"/>
      <c r="H9" s="60">
        <v>5</v>
      </c>
      <c r="I9" s="61" t="str">
        <f>VLOOKUP(H9,A5:B9,2,0)</f>
        <v>O</v>
      </c>
      <c r="J9" s="12">
        <f>COUNT(C9:G9)</f>
        <v>4</v>
      </c>
      <c r="K9" s="13">
        <f>COUNTIF(C9:G9,"=2")</f>
        <v>0</v>
      </c>
      <c r="L9" s="14">
        <f>SUM(C9:G9)</f>
        <v>0</v>
      </c>
      <c r="M9" s="15">
        <f>SUM(G5:G9)</f>
        <v>8</v>
      </c>
      <c r="N9" s="15">
        <f>L9-M9</f>
        <v>-8</v>
      </c>
      <c r="O9" s="16">
        <f>N9/J9</f>
        <v>-2</v>
      </c>
      <c r="W9" s="9"/>
    </row>
    <row r="11" spans="1:23" ht="18" x14ac:dyDescent="0.4">
      <c r="B11" s="104" t="s">
        <v>54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</row>
    <row r="13" spans="1:23" ht="15.5" x14ac:dyDescent="0.35">
      <c r="A13" s="1" t="s">
        <v>1</v>
      </c>
      <c r="B13" s="4" t="s">
        <v>2</v>
      </c>
      <c r="C13" s="3" t="str">
        <f>B14</f>
        <v>BAZIN</v>
      </c>
      <c r="D13" s="3" t="str">
        <f>B15</f>
        <v>BENMASSOUD</v>
      </c>
      <c r="E13" s="3" t="str">
        <f>B16</f>
        <v>MCCANN</v>
      </c>
      <c r="F13" s="3" t="str">
        <f>B17</f>
        <v>LE ROUX Victor</v>
      </c>
      <c r="G13" s="3" t="str">
        <f>B18</f>
        <v>LEGRAND</v>
      </c>
      <c r="H13" s="107" t="s">
        <v>3</v>
      </c>
      <c r="I13" s="107"/>
      <c r="J13" s="5" t="s">
        <v>4</v>
      </c>
      <c r="K13" s="6" t="s">
        <v>5</v>
      </c>
      <c r="L13" s="5" t="s">
        <v>6</v>
      </c>
      <c r="M13" s="7" t="s">
        <v>7</v>
      </c>
      <c r="N13" s="7" t="s">
        <v>8</v>
      </c>
      <c r="O13" s="7" t="s">
        <v>9</v>
      </c>
    </row>
    <row r="14" spans="1:23" ht="18" x14ac:dyDescent="0.35">
      <c r="A14" s="1">
        <f>RANK(O14,$O$14:$O$18)</f>
        <v>1</v>
      </c>
      <c r="B14" s="10" t="s">
        <v>59</v>
      </c>
      <c r="C14" s="11"/>
      <c r="D14" s="51">
        <v>2</v>
      </c>
      <c r="E14" s="51">
        <v>2</v>
      </c>
      <c r="F14" s="52">
        <v>2</v>
      </c>
      <c r="G14" s="52">
        <v>2</v>
      </c>
      <c r="H14" s="53">
        <v>1</v>
      </c>
      <c r="I14" s="54" t="str">
        <f>VLOOKUP(H14,A14:B18,2,0)</f>
        <v>BAZIN</v>
      </c>
      <c r="J14" s="12">
        <f>COUNT(C14:G14)</f>
        <v>4</v>
      </c>
      <c r="K14" s="13">
        <f>COUNTIF(C14:G14,"=2")</f>
        <v>4</v>
      </c>
      <c r="L14" s="14">
        <f>SUM(C14:G14)</f>
        <v>8</v>
      </c>
      <c r="M14" s="15">
        <f>SUM(C14:C18)</f>
        <v>0</v>
      </c>
      <c r="N14" s="15">
        <f>L14-M14</f>
        <v>8</v>
      </c>
      <c r="O14" s="16">
        <f>N14/J14</f>
        <v>2</v>
      </c>
    </row>
    <row r="15" spans="1:23" ht="18" x14ac:dyDescent="0.35">
      <c r="A15" s="1">
        <f>RANK(O15,$O$14:$O$18)</f>
        <v>2</v>
      </c>
      <c r="B15" s="55" t="s">
        <v>63</v>
      </c>
      <c r="C15" s="56">
        <v>0</v>
      </c>
      <c r="D15" s="57"/>
      <c r="E15" s="58">
        <v>1</v>
      </c>
      <c r="F15" s="59">
        <v>2</v>
      </c>
      <c r="G15" s="59">
        <v>2</v>
      </c>
      <c r="H15" s="53">
        <v>2</v>
      </c>
      <c r="I15" s="54" t="str">
        <f>VLOOKUP(H15,A14:B18,2,0)</f>
        <v>BENMASSOUD</v>
      </c>
      <c r="J15" s="12">
        <f>COUNT(C15:G15)</f>
        <v>4</v>
      </c>
      <c r="K15" s="13">
        <f>COUNTIF(C15:G15,"=2")</f>
        <v>2</v>
      </c>
      <c r="L15" s="14">
        <f>SUM(C15:G15)</f>
        <v>5</v>
      </c>
      <c r="M15" s="15">
        <f>SUM(D14:D18)</f>
        <v>3</v>
      </c>
      <c r="N15" s="15">
        <f>L15-M15</f>
        <v>2</v>
      </c>
      <c r="O15" s="16">
        <f>N15/J15</f>
        <v>0.5</v>
      </c>
    </row>
    <row r="16" spans="1:23" ht="18" x14ac:dyDescent="0.35">
      <c r="A16" s="1">
        <f>RANK(O16,$O$14:$O$18)</f>
        <v>3</v>
      </c>
      <c r="B16" s="55" t="s">
        <v>67</v>
      </c>
      <c r="C16" s="56">
        <v>0</v>
      </c>
      <c r="D16" s="58">
        <v>1</v>
      </c>
      <c r="E16" s="57"/>
      <c r="F16" s="59">
        <v>2</v>
      </c>
      <c r="G16" s="59">
        <v>1</v>
      </c>
      <c r="H16" s="60">
        <v>3</v>
      </c>
      <c r="I16" s="61" t="str">
        <f>VLOOKUP(H16,A14:B18,2,0)</f>
        <v>MCCANN</v>
      </c>
      <c r="J16" s="12">
        <f>COUNT(C16:G16)</f>
        <v>4</v>
      </c>
      <c r="K16" s="13">
        <f>COUNTIF(C16:G16,"=2")</f>
        <v>1</v>
      </c>
      <c r="L16" s="14">
        <f>SUM(C16:G16)</f>
        <v>4</v>
      </c>
      <c r="M16" s="15">
        <f>SUM(E14:E18)</f>
        <v>4</v>
      </c>
      <c r="N16" s="15">
        <f>L16-M16</f>
        <v>0</v>
      </c>
      <c r="O16" s="16">
        <f>N16/J16</f>
        <v>0</v>
      </c>
    </row>
    <row r="17" spans="1:15" ht="18" x14ac:dyDescent="0.35">
      <c r="A17" s="1">
        <f>RANK(O17,$O$14:$O$18)</f>
        <v>5</v>
      </c>
      <c r="B17" s="55" t="s">
        <v>72</v>
      </c>
      <c r="C17" s="56">
        <v>0</v>
      </c>
      <c r="D17" s="58">
        <v>0</v>
      </c>
      <c r="E17" s="58">
        <v>0</v>
      </c>
      <c r="F17" s="62"/>
      <c r="G17" s="59">
        <v>0</v>
      </c>
      <c r="H17" s="60">
        <v>4</v>
      </c>
      <c r="I17" s="61" t="str">
        <f>VLOOKUP(H17,A14:B18,2,0)</f>
        <v>LEGRAND</v>
      </c>
      <c r="J17" s="12">
        <f>COUNT(C17:G17)</f>
        <v>4</v>
      </c>
      <c r="K17" s="13">
        <f>COUNTIF(C17:G17,"=2")</f>
        <v>0</v>
      </c>
      <c r="L17" s="14">
        <f>SUM(C17:G17)</f>
        <v>0</v>
      </c>
      <c r="M17" s="15">
        <f>SUM(F14:F18)</f>
        <v>8</v>
      </c>
      <c r="N17" s="15">
        <f>L17-M17</f>
        <v>-8</v>
      </c>
      <c r="O17" s="16">
        <f>N17/J17</f>
        <v>-2</v>
      </c>
    </row>
    <row r="18" spans="1:15" ht="18" x14ac:dyDescent="0.35">
      <c r="A18" s="1">
        <f>RANK(O18,$O$14:$O$18)</f>
        <v>4</v>
      </c>
      <c r="B18" s="63" t="s">
        <v>70</v>
      </c>
      <c r="C18" s="64">
        <v>0</v>
      </c>
      <c r="D18" s="65">
        <v>0</v>
      </c>
      <c r="E18" s="65">
        <v>1</v>
      </c>
      <c r="F18" s="66">
        <v>2</v>
      </c>
      <c r="G18" s="67"/>
      <c r="H18" s="60">
        <v>5</v>
      </c>
      <c r="I18" s="61" t="str">
        <f>VLOOKUP(H18,A14:B18,2,0)</f>
        <v>LE ROUX Victor</v>
      </c>
      <c r="J18" s="12">
        <f>COUNT(C18:G18)</f>
        <v>4</v>
      </c>
      <c r="K18" s="13">
        <f>COUNTIF(C18:G18,"=2")</f>
        <v>1</v>
      </c>
      <c r="L18" s="14">
        <f>SUM(C18:G18)</f>
        <v>3</v>
      </c>
      <c r="M18" s="15">
        <f>SUM(G14:G18)</f>
        <v>5</v>
      </c>
      <c r="N18" s="15">
        <f>L18-M18</f>
        <v>-2</v>
      </c>
      <c r="O18" s="16">
        <f>N18/J18</f>
        <v>-0.5</v>
      </c>
    </row>
    <row r="20" spans="1:15" ht="18" x14ac:dyDescent="0.4">
      <c r="B20" s="104" t="s">
        <v>55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</row>
    <row r="22" spans="1:15" ht="15.5" x14ac:dyDescent="0.35">
      <c r="A22" s="1" t="s">
        <v>1</v>
      </c>
      <c r="B22" s="4" t="s">
        <v>2</v>
      </c>
      <c r="C22" s="3" t="str">
        <f>B23</f>
        <v>GAUTHIER</v>
      </c>
      <c r="D22" s="3" t="str">
        <f>B24</f>
        <v>RIVES-LANGE</v>
      </c>
      <c r="E22" s="3" t="str">
        <f>B25</f>
        <v>RAVEL</v>
      </c>
      <c r="F22" s="3" t="str">
        <f>B26</f>
        <v>DORY-GEFFROY</v>
      </c>
      <c r="G22" s="3" t="str">
        <f>B27</f>
        <v>THENAISIE</v>
      </c>
      <c r="H22" s="103" t="s">
        <v>3</v>
      </c>
      <c r="I22" s="103"/>
      <c r="J22" s="5" t="s">
        <v>4</v>
      </c>
      <c r="K22" s="6" t="s">
        <v>5</v>
      </c>
      <c r="L22" s="5" t="s">
        <v>6</v>
      </c>
      <c r="M22" s="7" t="s">
        <v>7</v>
      </c>
      <c r="N22" s="7" t="s">
        <v>8</v>
      </c>
      <c r="O22" s="7" t="s">
        <v>9</v>
      </c>
    </row>
    <row r="23" spans="1:15" ht="18" x14ac:dyDescent="0.35">
      <c r="A23" s="1">
        <f>RANK(O23,$O$23:$O$27)</f>
        <v>1</v>
      </c>
      <c r="B23" s="10" t="s">
        <v>60</v>
      </c>
      <c r="C23" s="11"/>
      <c r="D23" s="51">
        <v>1</v>
      </c>
      <c r="E23" s="51">
        <v>2</v>
      </c>
      <c r="F23" s="52">
        <v>2</v>
      </c>
      <c r="G23" s="52">
        <v>2</v>
      </c>
      <c r="H23" s="53">
        <v>1</v>
      </c>
      <c r="I23" s="54" t="str">
        <f>VLOOKUP(H23,A23:B27,2,0)</f>
        <v>GAUTHIER</v>
      </c>
      <c r="J23" s="12">
        <f>COUNT(C23:G23)</f>
        <v>4</v>
      </c>
      <c r="K23" s="13">
        <f>COUNTIF(C23:G23,"=2")</f>
        <v>3</v>
      </c>
      <c r="L23" s="14">
        <f>SUM(C23:G23)</f>
        <v>7</v>
      </c>
      <c r="M23" s="15">
        <f>SUM(C23:C27)</f>
        <v>1</v>
      </c>
      <c r="N23" s="15">
        <f>L23-M23</f>
        <v>6</v>
      </c>
      <c r="O23" s="16">
        <f>N23/J23</f>
        <v>1.5</v>
      </c>
    </row>
    <row r="24" spans="1:15" ht="18" x14ac:dyDescent="0.35">
      <c r="A24" s="1">
        <f>RANK(O24,$O$23:$O$27)</f>
        <v>2</v>
      </c>
      <c r="B24" s="55" t="s">
        <v>65</v>
      </c>
      <c r="C24" s="56">
        <v>1</v>
      </c>
      <c r="D24" s="57"/>
      <c r="E24" s="58">
        <v>2</v>
      </c>
      <c r="F24" s="59">
        <v>2</v>
      </c>
      <c r="G24" s="59">
        <v>1</v>
      </c>
      <c r="H24" s="53">
        <v>2</v>
      </c>
      <c r="I24" s="54" t="str">
        <f>VLOOKUP(H24,A23:B27,2,0)</f>
        <v>RIVES-LANGE</v>
      </c>
      <c r="J24" s="12">
        <f>COUNT(C24:G24)</f>
        <v>4</v>
      </c>
      <c r="K24" s="13">
        <f>COUNTIF(C24:G24,"=2")</f>
        <v>2</v>
      </c>
      <c r="L24" s="14">
        <f>SUM(C24:G24)</f>
        <v>6</v>
      </c>
      <c r="M24" s="15">
        <f>SUM(D23:D27)</f>
        <v>2</v>
      </c>
      <c r="N24" s="15">
        <f>L24-M24</f>
        <v>4</v>
      </c>
      <c r="O24" s="16">
        <f>N24/J24</f>
        <v>1</v>
      </c>
    </row>
    <row r="25" spans="1:15" ht="18" x14ac:dyDescent="0.35">
      <c r="A25" s="1">
        <f>RANK(O25,$O$23:$O$27)</f>
        <v>5</v>
      </c>
      <c r="B25" s="55" t="s">
        <v>68</v>
      </c>
      <c r="C25" s="56">
        <v>0</v>
      </c>
      <c r="D25" s="58">
        <v>0</v>
      </c>
      <c r="E25" s="57"/>
      <c r="F25" s="59">
        <v>0</v>
      </c>
      <c r="G25" s="59">
        <v>1</v>
      </c>
      <c r="H25" s="60">
        <v>3</v>
      </c>
      <c r="I25" s="61" t="str">
        <f>VLOOKUP(H25,A23:B27,2,0)</f>
        <v>DORY-GEFFROY</v>
      </c>
      <c r="J25" s="12">
        <f>COUNT(C25:G25)</f>
        <v>4</v>
      </c>
      <c r="K25" s="13">
        <f>COUNTIF(C25:G25,"=2")</f>
        <v>0</v>
      </c>
      <c r="L25" s="14">
        <f>SUM(C25:G25)</f>
        <v>1</v>
      </c>
      <c r="M25" s="15">
        <f>SUM(E23:E27)</f>
        <v>7</v>
      </c>
      <c r="N25" s="15">
        <f>L25-M25</f>
        <v>-6</v>
      </c>
      <c r="O25" s="16">
        <f>N25/J25</f>
        <v>-1.5</v>
      </c>
    </row>
    <row r="26" spans="1:15" ht="18" x14ac:dyDescent="0.35">
      <c r="A26" s="1">
        <f>RANK(O26,$O$23:$O$27)</f>
        <v>3</v>
      </c>
      <c r="B26" s="55" t="s">
        <v>73</v>
      </c>
      <c r="C26" s="56">
        <v>0</v>
      </c>
      <c r="D26" s="58">
        <v>0</v>
      </c>
      <c r="E26" s="58">
        <v>2</v>
      </c>
      <c r="F26" s="62"/>
      <c r="G26" s="59">
        <v>1</v>
      </c>
      <c r="H26" s="60">
        <v>4</v>
      </c>
      <c r="I26" s="61" t="e">
        <f>VLOOKUP(H26,A23:B27,2,0)</f>
        <v>#N/A</v>
      </c>
      <c r="J26" s="12">
        <f>COUNT(C26:G26)</f>
        <v>4</v>
      </c>
      <c r="K26" s="13">
        <f>COUNTIF(C26:G26,"=2")</f>
        <v>1</v>
      </c>
      <c r="L26" s="14">
        <f>SUM(C26:G26)</f>
        <v>3</v>
      </c>
      <c r="M26" s="15">
        <f>SUM(F23:F27)</f>
        <v>5</v>
      </c>
      <c r="N26" s="15">
        <f>L26-M26</f>
        <v>-2</v>
      </c>
      <c r="O26" s="16">
        <f>N26/J26</f>
        <v>-0.5</v>
      </c>
    </row>
    <row r="27" spans="1:15" ht="18" x14ac:dyDescent="0.35">
      <c r="A27" s="1">
        <f>RANK(O27,$O$23:$O$27)</f>
        <v>3</v>
      </c>
      <c r="B27" s="63" t="s">
        <v>74</v>
      </c>
      <c r="C27" s="64">
        <v>0</v>
      </c>
      <c r="D27" s="65">
        <v>1</v>
      </c>
      <c r="E27" s="65">
        <v>1</v>
      </c>
      <c r="F27" s="66">
        <v>1</v>
      </c>
      <c r="G27" s="67"/>
      <c r="H27" s="60">
        <v>5</v>
      </c>
      <c r="I27" s="61" t="str">
        <f>VLOOKUP(H27,A23:B27,2,0)</f>
        <v>RAVEL</v>
      </c>
      <c r="J27" s="12">
        <f>COUNT(C27:G27)</f>
        <v>4</v>
      </c>
      <c r="K27" s="13">
        <f>COUNTIF(C27:G27,"=2")</f>
        <v>0</v>
      </c>
      <c r="L27" s="14">
        <f>SUM(C27:G27)</f>
        <v>3</v>
      </c>
      <c r="M27" s="15">
        <f>SUM(G23:G27)</f>
        <v>5</v>
      </c>
      <c r="N27" s="15">
        <f>L27-M27</f>
        <v>-2</v>
      </c>
      <c r="O27" s="16">
        <f>N27/J27</f>
        <v>-0.5</v>
      </c>
    </row>
    <row r="29" spans="1:15" ht="18" x14ac:dyDescent="0.4">
      <c r="B29" s="104" t="s">
        <v>53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</row>
    <row r="31" spans="1:15" ht="15.5" x14ac:dyDescent="0.35">
      <c r="A31" s="1" t="s">
        <v>1</v>
      </c>
      <c r="B31" s="4" t="s">
        <v>2</v>
      </c>
      <c r="C31" s="3" t="str">
        <f>B32</f>
        <v>MONNIN</v>
      </c>
      <c r="D31" s="3" t="str">
        <f>B33</f>
        <v>MARGONTIER</v>
      </c>
      <c r="E31" s="3" t="str">
        <f>B34</f>
        <v>BELL</v>
      </c>
      <c r="F31" s="3" t="str">
        <f>B35</f>
        <v>KOPEC</v>
      </c>
      <c r="G31" s="3">
        <f>B36</f>
        <v>0</v>
      </c>
      <c r="H31" s="103" t="s">
        <v>3</v>
      </c>
      <c r="I31" s="103"/>
      <c r="J31" s="5" t="s">
        <v>4</v>
      </c>
      <c r="K31" s="6" t="s">
        <v>5</v>
      </c>
      <c r="L31" s="5" t="s">
        <v>6</v>
      </c>
      <c r="M31" s="7" t="s">
        <v>7</v>
      </c>
      <c r="N31" s="7" t="s">
        <v>8</v>
      </c>
      <c r="O31" s="7" t="s">
        <v>9</v>
      </c>
    </row>
    <row r="32" spans="1:15" ht="18" x14ac:dyDescent="0.35">
      <c r="A32" s="1">
        <f>RANK(O32,$O$32:$O$36)</f>
        <v>1</v>
      </c>
      <c r="B32" s="10" t="s">
        <v>61</v>
      </c>
      <c r="C32" s="11"/>
      <c r="D32" s="51">
        <v>3</v>
      </c>
      <c r="E32" s="97">
        <v>3</v>
      </c>
      <c r="F32" s="52">
        <v>3</v>
      </c>
      <c r="G32" s="52">
        <v>3</v>
      </c>
      <c r="H32" s="53">
        <v>1</v>
      </c>
      <c r="I32" s="54" t="str">
        <f>VLOOKUP(H32,A32:B36,2,0)</f>
        <v>MONNIN</v>
      </c>
      <c r="J32" s="12">
        <f>COUNT(C32:G32)</f>
        <v>4</v>
      </c>
      <c r="K32" s="13">
        <f>COUNTIF(C32:G32,"=2")</f>
        <v>0</v>
      </c>
      <c r="L32" s="14">
        <f>SUM(C32:G32)</f>
        <v>12</v>
      </c>
      <c r="M32" s="15">
        <f>SUM(C32:C36)</f>
        <v>3</v>
      </c>
      <c r="N32" s="15">
        <f>L32-M32</f>
        <v>9</v>
      </c>
      <c r="O32" s="16">
        <f>N32/J32</f>
        <v>2.25</v>
      </c>
    </row>
    <row r="33" spans="1:15" ht="18" x14ac:dyDescent="0.35">
      <c r="A33" s="1">
        <f>RANK(O33,$O$32:$O$36)</f>
        <v>3</v>
      </c>
      <c r="B33" s="55" t="s">
        <v>64</v>
      </c>
      <c r="C33" s="56">
        <v>1</v>
      </c>
      <c r="D33" s="57"/>
      <c r="E33" s="98">
        <v>3</v>
      </c>
      <c r="F33" s="59">
        <v>0</v>
      </c>
      <c r="G33" s="59">
        <v>3</v>
      </c>
      <c r="H33" s="53">
        <v>2</v>
      </c>
      <c r="I33" s="54" t="str">
        <f>VLOOKUP(H33,A32:B36,2,0)</f>
        <v>KOPEC</v>
      </c>
      <c r="J33" s="12">
        <f>COUNT(C33:G33)</f>
        <v>4</v>
      </c>
      <c r="K33" s="13">
        <f>COUNTIF(C33:G33,"=2")</f>
        <v>0</v>
      </c>
      <c r="L33" s="14">
        <f>SUM(C33:G33)</f>
        <v>7</v>
      </c>
      <c r="M33" s="15">
        <f>SUM(D32:D36)</f>
        <v>6</v>
      </c>
      <c r="N33" s="15">
        <f>L33-M33</f>
        <v>1</v>
      </c>
      <c r="O33" s="16">
        <f>N33/J33</f>
        <v>0.25</v>
      </c>
    </row>
    <row r="34" spans="1:15" ht="18" x14ac:dyDescent="0.35">
      <c r="A34" s="1">
        <f>RANK(O34,$O$32:$O$36)</f>
        <v>4</v>
      </c>
      <c r="B34" s="55" t="s">
        <v>75</v>
      </c>
      <c r="C34" s="93">
        <v>0</v>
      </c>
      <c r="D34" s="94">
        <v>0</v>
      </c>
      <c r="E34" s="96"/>
      <c r="F34" s="95">
        <v>0</v>
      </c>
      <c r="G34" s="95">
        <v>3</v>
      </c>
      <c r="H34" s="60">
        <v>3</v>
      </c>
      <c r="I34" s="61" t="str">
        <f>VLOOKUP(H34,A32:B36,2,0)</f>
        <v>MARGONTIER</v>
      </c>
      <c r="J34" s="12">
        <f>COUNT(C34:G34)</f>
        <v>4</v>
      </c>
      <c r="K34" s="13">
        <f>COUNTIF(C34:G34,"=2")</f>
        <v>0</v>
      </c>
      <c r="L34" s="14">
        <f>SUM(C34:G34)</f>
        <v>3</v>
      </c>
      <c r="M34" s="15">
        <f>SUM(E32:E36)</f>
        <v>9</v>
      </c>
      <c r="N34" s="15">
        <f>L34-M34</f>
        <v>-6</v>
      </c>
      <c r="O34" s="16">
        <f>N34/J34</f>
        <v>-1.5</v>
      </c>
    </row>
    <row r="35" spans="1:15" ht="18" x14ac:dyDescent="0.35">
      <c r="A35" s="1">
        <f>RANK(O35,$O$32:$O$36)</f>
        <v>2</v>
      </c>
      <c r="B35" s="55" t="s">
        <v>71</v>
      </c>
      <c r="C35" s="56">
        <v>2</v>
      </c>
      <c r="D35" s="58">
        <v>3</v>
      </c>
      <c r="E35" s="98">
        <v>3</v>
      </c>
      <c r="F35" s="62"/>
      <c r="G35" s="59">
        <v>3</v>
      </c>
      <c r="H35" s="60">
        <v>4</v>
      </c>
      <c r="I35" s="61" t="str">
        <f>VLOOKUP(H35,A32:B36,2,0)</f>
        <v>BELL</v>
      </c>
      <c r="J35" s="12">
        <f>COUNT(C35:G35)</f>
        <v>4</v>
      </c>
      <c r="K35" s="13">
        <f>COUNTIF(C35:G35,"=2")</f>
        <v>1</v>
      </c>
      <c r="L35" s="14">
        <f>SUM(C35:G35)</f>
        <v>11</v>
      </c>
      <c r="M35" s="15">
        <f>SUM(F32:F36)</f>
        <v>3</v>
      </c>
      <c r="N35" s="15">
        <f>L35-M35</f>
        <v>8</v>
      </c>
      <c r="O35" s="16">
        <f>N35/J35</f>
        <v>2</v>
      </c>
    </row>
    <row r="36" spans="1:15" ht="18" x14ac:dyDescent="0.35">
      <c r="A36" s="1">
        <f>RANK(O36,$O$32:$O$36)</f>
        <v>5</v>
      </c>
      <c r="B36" s="63">
        <v>0</v>
      </c>
      <c r="C36" s="64">
        <v>0</v>
      </c>
      <c r="D36" s="65">
        <v>0</v>
      </c>
      <c r="E36" s="99">
        <v>0</v>
      </c>
      <c r="F36" s="66">
        <v>0</v>
      </c>
      <c r="G36" s="67"/>
      <c r="H36" s="60">
        <v>5</v>
      </c>
      <c r="I36" s="61">
        <f>VLOOKUP(H36,A32:B36,2,0)</f>
        <v>0</v>
      </c>
      <c r="J36" s="12">
        <f>COUNT(C36:G36)</f>
        <v>4</v>
      </c>
      <c r="K36" s="13">
        <f>COUNTIF(C36:G36,"=2")</f>
        <v>0</v>
      </c>
      <c r="L36" s="14">
        <f>SUM(C36:G36)</f>
        <v>0</v>
      </c>
      <c r="M36" s="15">
        <f>SUM(G32:G36)</f>
        <v>12</v>
      </c>
      <c r="N36" s="15">
        <f>L36-M36</f>
        <v>-12</v>
      </c>
      <c r="O36" s="16">
        <f>N36/J36</f>
        <v>-3</v>
      </c>
    </row>
  </sheetData>
  <mergeCells count="9">
    <mergeCell ref="F1:H1"/>
    <mergeCell ref="H22:I22"/>
    <mergeCell ref="B29:O29"/>
    <mergeCell ref="H31:I31"/>
    <mergeCell ref="B2:O2"/>
    <mergeCell ref="H4:I4"/>
    <mergeCell ref="B11:O11"/>
    <mergeCell ref="H13:I13"/>
    <mergeCell ref="B20:O20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2:Q32"/>
  <sheetViews>
    <sheetView tabSelected="1" zoomScale="40" zoomScaleNormal="40" workbookViewId="0">
      <selection activeCell="J15" sqref="J15"/>
    </sheetView>
  </sheetViews>
  <sheetFormatPr baseColWidth="10" defaultColWidth="8.6328125" defaultRowHeight="23.5" x14ac:dyDescent="0.55000000000000004"/>
  <cols>
    <col min="1" max="1" width="10.54296875" customWidth="1"/>
    <col min="2" max="2" width="40.6328125" style="17" customWidth="1"/>
    <col min="3" max="3" width="12.6328125" style="18" customWidth="1"/>
    <col min="4" max="4" width="10.54296875" customWidth="1"/>
    <col min="5" max="5" width="40.6328125" style="19" customWidth="1"/>
    <col min="6" max="6" width="12.6328125" style="18" customWidth="1"/>
    <col min="7" max="7" width="10.54296875" customWidth="1"/>
    <col min="8" max="9" width="20.6328125" style="20" customWidth="1"/>
    <col min="10" max="10" width="12.6328125" style="18" customWidth="1"/>
    <col min="11" max="12" width="10.54296875" customWidth="1"/>
    <col min="13" max="13" width="40.6328125" customWidth="1"/>
    <col min="14" max="14" width="11.453125" style="21"/>
    <col min="15" max="1025" width="10.54296875" customWidth="1"/>
  </cols>
  <sheetData>
    <row r="2" spans="2:17" x14ac:dyDescent="0.55000000000000004">
      <c r="B2" s="22" t="s">
        <v>10</v>
      </c>
    </row>
    <row r="3" spans="2:17" ht="24.9" customHeight="1" x14ac:dyDescent="0.55000000000000004">
      <c r="B3" s="23" t="str">
        <f>POULES!I5</f>
        <v>CALLEWAERT</v>
      </c>
      <c r="C3" s="24">
        <v>3</v>
      </c>
      <c r="L3" s="25"/>
      <c r="M3" s="26" t="s">
        <v>11</v>
      </c>
      <c r="N3" s="26" t="s">
        <v>12</v>
      </c>
      <c r="O3" s="27" t="s">
        <v>13</v>
      </c>
      <c r="P3" s="108" t="s">
        <v>14</v>
      </c>
      <c r="Q3" s="108"/>
    </row>
    <row r="4" spans="2:17" ht="24.9" customHeight="1" x14ac:dyDescent="0.55000000000000004">
      <c r="B4" s="109" t="s">
        <v>15</v>
      </c>
      <c r="D4" s="28"/>
      <c r="L4" s="29">
        <v>1</v>
      </c>
      <c r="M4" s="30" t="str">
        <f>IF(J12=J14,"",IF(J12&gt;J14,H12,H14))</f>
        <v>CALLEWAERT</v>
      </c>
      <c r="N4" s="31">
        <v>126</v>
      </c>
      <c r="O4" s="32"/>
      <c r="P4" s="33">
        <f t="shared" ref="P4:P23" si="0">SUM(N4:O4)</f>
        <v>126</v>
      </c>
      <c r="Q4" s="34" t="s">
        <v>16</v>
      </c>
    </row>
    <row r="5" spans="2:17" ht="24.9" customHeight="1" thickTop="1" thickBot="1" x14ac:dyDescent="0.6">
      <c r="B5" s="109"/>
      <c r="E5" s="35" t="str">
        <f>IF(C3=C7,"",IF(C3&gt;C7,B3,B7))</f>
        <v>CALLEWAERT</v>
      </c>
      <c r="F5" s="24">
        <v>3</v>
      </c>
      <c r="L5" s="36">
        <v>2</v>
      </c>
      <c r="M5" s="37" t="str">
        <f>IF(J12=J14,"",IF(J12&lt;J14,H12,H14))</f>
        <v>MONNIN</v>
      </c>
      <c r="N5" s="38">
        <v>105</v>
      </c>
      <c r="O5" s="39"/>
      <c r="P5" s="40">
        <f t="shared" si="0"/>
        <v>105</v>
      </c>
      <c r="Q5" s="41" t="s">
        <v>16</v>
      </c>
    </row>
    <row r="6" spans="2:17" ht="24.9" customHeight="1" thickTop="1" thickBot="1" x14ac:dyDescent="0.6">
      <c r="B6" s="109"/>
      <c r="D6" s="42"/>
      <c r="H6" s="112" t="s">
        <v>56</v>
      </c>
      <c r="I6" s="113"/>
      <c r="J6" s="114"/>
      <c r="L6" s="29">
        <v>3</v>
      </c>
      <c r="M6" s="30" t="s">
        <v>60</v>
      </c>
      <c r="N6" s="31">
        <v>85</v>
      </c>
      <c r="O6" s="32"/>
      <c r="P6" s="33">
        <f t="shared" si="0"/>
        <v>85</v>
      </c>
      <c r="Q6" s="34" t="s">
        <v>16</v>
      </c>
    </row>
    <row r="7" spans="2:17" ht="24.9" customHeight="1" thickTop="1" thickBot="1" x14ac:dyDescent="0.6">
      <c r="B7" s="23" t="str">
        <f>POULES!I24</f>
        <v>RIVES-LANGE</v>
      </c>
      <c r="C7" s="24">
        <v>1</v>
      </c>
      <c r="H7" s="115"/>
      <c r="I7" s="116"/>
      <c r="J7" s="117"/>
      <c r="L7" s="29">
        <v>4</v>
      </c>
      <c r="M7" s="30" t="s">
        <v>71</v>
      </c>
      <c r="N7" s="31">
        <v>85</v>
      </c>
      <c r="O7" s="32"/>
      <c r="P7" s="33">
        <f t="shared" si="0"/>
        <v>85</v>
      </c>
      <c r="Q7" s="34" t="s">
        <v>16</v>
      </c>
    </row>
    <row r="8" spans="2:17" ht="24.9" customHeight="1" thickTop="1" x14ac:dyDescent="0.55000000000000004">
      <c r="B8" s="43" t="s">
        <v>21</v>
      </c>
      <c r="E8" s="110" t="s">
        <v>18</v>
      </c>
      <c r="F8" s="44"/>
      <c r="H8" s="115"/>
      <c r="I8" s="116"/>
      <c r="J8" s="117"/>
      <c r="L8" s="45">
        <v>5</v>
      </c>
      <c r="M8" s="46" t="str">
        <f>IF(C3=C7,"",IF(C3&lt;C7,B3,B7))</f>
        <v>RIVES-LANGE</v>
      </c>
      <c r="N8" s="47">
        <v>66</v>
      </c>
      <c r="O8" s="48"/>
      <c r="P8" s="49">
        <f t="shared" si="0"/>
        <v>66</v>
      </c>
      <c r="Q8" s="50" t="s">
        <v>16</v>
      </c>
    </row>
    <row r="9" spans="2:17" ht="24.9" customHeight="1" thickBot="1" x14ac:dyDescent="0.6">
      <c r="E9" s="110"/>
      <c r="F9" s="44"/>
      <c r="H9" s="118"/>
      <c r="I9" s="119"/>
      <c r="J9" s="120"/>
      <c r="L9" s="79">
        <v>5</v>
      </c>
      <c r="M9" s="68" t="str">
        <f>IF(C11=C15,"",IF(C11&lt;C15,B11,B15))</f>
        <v>BAZIN</v>
      </c>
      <c r="N9" s="69">
        <v>66</v>
      </c>
      <c r="O9" s="70"/>
      <c r="P9" s="71">
        <f t="shared" si="0"/>
        <v>66</v>
      </c>
      <c r="Q9" s="72" t="s">
        <v>16</v>
      </c>
    </row>
    <row r="10" spans="2:17" ht="24.9" customHeight="1" thickBot="1" x14ac:dyDescent="0.6">
      <c r="B10" s="22" t="s">
        <v>19</v>
      </c>
      <c r="E10" s="110"/>
      <c r="F10" s="44"/>
      <c r="L10" s="79">
        <v>5</v>
      </c>
      <c r="M10" s="68" t="str">
        <f>IF(C19=C23,"",IF(C19&lt;C23,B19,B23))</f>
        <v>LAHLOU</v>
      </c>
      <c r="N10" s="69">
        <v>66</v>
      </c>
      <c r="O10" s="70"/>
      <c r="P10" s="71">
        <f t="shared" si="0"/>
        <v>66</v>
      </c>
      <c r="Q10" s="72" t="s">
        <v>16</v>
      </c>
    </row>
    <row r="11" spans="2:17" ht="24.9" customHeight="1" x14ac:dyDescent="0.55000000000000004">
      <c r="B11" s="23" t="str">
        <f>POULES!I14</f>
        <v>BAZIN</v>
      </c>
      <c r="C11" s="24">
        <v>0</v>
      </c>
      <c r="L11" s="73">
        <v>5</v>
      </c>
      <c r="M11" s="74" t="str">
        <f>IF(C27=C31,"",IF(C27&lt;C31,B27,B31))</f>
        <v>BENMASSOUD</v>
      </c>
      <c r="N11" s="75">
        <v>66</v>
      </c>
      <c r="O11" s="76"/>
      <c r="P11" s="77">
        <f t="shared" si="0"/>
        <v>66</v>
      </c>
      <c r="Q11" s="78" t="s">
        <v>16</v>
      </c>
    </row>
    <row r="12" spans="2:17" ht="24.9" customHeight="1" x14ac:dyDescent="0.55000000000000004">
      <c r="B12" s="109" t="s">
        <v>15</v>
      </c>
      <c r="D12" s="28"/>
      <c r="H12" s="111" t="str">
        <f>IF(F5=F13,"",IF(F5&gt;F13,E5,E13))</f>
        <v>CALLEWAERT</v>
      </c>
      <c r="I12" s="111"/>
      <c r="J12" s="24">
        <v>3</v>
      </c>
      <c r="L12" s="45">
        <v>9</v>
      </c>
      <c r="M12" s="46" t="str">
        <f>POULES!I7</f>
        <v>LE ROUX Aurélien</v>
      </c>
      <c r="N12" s="47">
        <v>48</v>
      </c>
      <c r="O12" s="48"/>
      <c r="P12" s="49">
        <f t="shared" si="0"/>
        <v>48</v>
      </c>
      <c r="Q12" s="50" t="s">
        <v>16</v>
      </c>
    </row>
    <row r="13" spans="2:17" ht="24.9" customHeight="1" x14ac:dyDescent="0.55000000000000004">
      <c r="B13" s="109"/>
      <c r="E13" s="35" t="str">
        <f>IF(C11=C15,"",IF(C11&gt;C15,B11,B15))</f>
        <v>KOPEC</v>
      </c>
      <c r="F13" s="24">
        <v>1</v>
      </c>
      <c r="H13" s="109" t="s">
        <v>20</v>
      </c>
      <c r="I13" s="109"/>
      <c r="J13" s="109"/>
      <c r="L13" s="79">
        <v>9</v>
      </c>
      <c r="M13" s="68" t="str">
        <f>POULES!I16</f>
        <v>MCCANN</v>
      </c>
      <c r="N13" s="69">
        <v>48</v>
      </c>
      <c r="O13" s="70"/>
      <c r="P13" s="71">
        <f t="shared" si="0"/>
        <v>48</v>
      </c>
      <c r="Q13" s="72" t="s">
        <v>16</v>
      </c>
    </row>
    <row r="14" spans="2:17" ht="24.9" customHeight="1" x14ac:dyDescent="0.55000000000000004">
      <c r="B14" s="109"/>
      <c r="D14" s="42"/>
      <c r="H14" s="111" t="str">
        <f>IF(F21=F29,"",IF(F21&gt;F29,E21,E29))</f>
        <v>MONNIN</v>
      </c>
      <c r="I14" s="111"/>
      <c r="J14" s="24">
        <v>1</v>
      </c>
      <c r="L14" s="79">
        <v>9</v>
      </c>
      <c r="M14" s="68" t="str">
        <f>POULES!I25</f>
        <v>DORY-GEFFROY</v>
      </c>
      <c r="N14" s="69">
        <v>48</v>
      </c>
      <c r="O14" s="70"/>
      <c r="P14" s="71">
        <f t="shared" si="0"/>
        <v>48</v>
      </c>
      <c r="Q14" s="72" t="s">
        <v>16</v>
      </c>
    </row>
    <row r="15" spans="2:17" ht="24.9" customHeight="1" x14ac:dyDescent="0.55000000000000004">
      <c r="B15" s="23" t="str">
        <f>POULES!I33</f>
        <v>KOPEC</v>
      </c>
      <c r="C15" s="24">
        <v>3</v>
      </c>
      <c r="L15" s="73">
        <v>9</v>
      </c>
      <c r="M15" s="74" t="str">
        <f>POULES!I34</f>
        <v>MARGONTIER</v>
      </c>
      <c r="N15" s="75">
        <v>48</v>
      </c>
      <c r="O15" s="76"/>
      <c r="P15" s="77">
        <f t="shared" si="0"/>
        <v>48</v>
      </c>
      <c r="Q15" s="78" t="s">
        <v>16</v>
      </c>
    </row>
    <row r="16" spans="2:17" ht="24.9" customHeight="1" x14ac:dyDescent="0.55000000000000004">
      <c r="B16" s="43" t="s">
        <v>17</v>
      </c>
      <c r="L16" s="45">
        <v>13</v>
      </c>
      <c r="M16" s="46" t="e">
        <f>POULES!I8</f>
        <v>#N/A</v>
      </c>
      <c r="N16" s="47">
        <v>48</v>
      </c>
      <c r="O16" s="48"/>
      <c r="P16" s="49">
        <f t="shared" si="0"/>
        <v>48</v>
      </c>
      <c r="Q16" s="50" t="s">
        <v>16</v>
      </c>
    </row>
    <row r="17" spans="2:17" ht="24.9" customHeight="1" x14ac:dyDescent="0.55000000000000004">
      <c r="L17" s="79">
        <v>13</v>
      </c>
      <c r="M17" s="68" t="str">
        <f>POULES!I17</f>
        <v>LEGRAND</v>
      </c>
      <c r="N17" s="69">
        <v>48</v>
      </c>
      <c r="O17" s="70"/>
      <c r="P17" s="71">
        <f t="shared" si="0"/>
        <v>48</v>
      </c>
      <c r="Q17" s="72" t="s">
        <v>16</v>
      </c>
    </row>
    <row r="18" spans="2:17" ht="24.9" customHeight="1" x14ac:dyDescent="0.55000000000000004">
      <c r="B18" s="22" t="s">
        <v>22</v>
      </c>
      <c r="L18" s="79">
        <v>13</v>
      </c>
      <c r="M18" s="68" t="e">
        <f>POULES!I26</f>
        <v>#N/A</v>
      </c>
      <c r="N18" s="69">
        <v>48</v>
      </c>
      <c r="O18" s="70"/>
      <c r="P18" s="71">
        <f t="shared" si="0"/>
        <v>48</v>
      </c>
      <c r="Q18" s="72" t="s">
        <v>16</v>
      </c>
    </row>
    <row r="19" spans="2:17" ht="24.9" customHeight="1" x14ac:dyDescent="0.55000000000000004">
      <c r="B19" s="23" t="str">
        <f>POULES!I23</f>
        <v>GAUTHIER</v>
      </c>
      <c r="C19" s="24">
        <v>3</v>
      </c>
      <c r="L19" s="73">
        <v>13</v>
      </c>
      <c r="M19" s="74" t="str">
        <f>POULES!I35</f>
        <v>BELL</v>
      </c>
      <c r="N19" s="75">
        <v>48</v>
      </c>
      <c r="O19" s="76"/>
      <c r="P19" s="77">
        <f t="shared" si="0"/>
        <v>48</v>
      </c>
      <c r="Q19" s="78" t="s">
        <v>16</v>
      </c>
    </row>
    <row r="20" spans="2:17" ht="24.9" customHeight="1" x14ac:dyDescent="0.55000000000000004">
      <c r="B20" s="109" t="s">
        <v>15</v>
      </c>
      <c r="D20" s="28"/>
      <c r="H20" s="111" t="str">
        <f>IF(F5=F13,"",IF(F5&lt;F13,E5,E13))</f>
        <v>KOPEC</v>
      </c>
      <c r="I20" s="111"/>
      <c r="J20" s="24">
        <v>0</v>
      </c>
      <c r="L20" s="45">
        <v>17</v>
      </c>
      <c r="M20" s="46" t="str">
        <f>POULES!I9</f>
        <v>O</v>
      </c>
      <c r="N20" s="47">
        <v>31</v>
      </c>
      <c r="O20" s="48"/>
      <c r="P20" s="49">
        <f t="shared" si="0"/>
        <v>31</v>
      </c>
      <c r="Q20" s="50" t="s">
        <v>16</v>
      </c>
    </row>
    <row r="21" spans="2:17" ht="24.9" customHeight="1" x14ac:dyDescent="0.55000000000000004">
      <c r="B21" s="109"/>
      <c r="E21" s="35" t="str">
        <f>IF(C19=C23,"",IF(C19&gt;C23,B19,B23))</f>
        <v>GAUTHIER</v>
      </c>
      <c r="F21" s="24">
        <v>0</v>
      </c>
      <c r="H21" s="109" t="s">
        <v>23</v>
      </c>
      <c r="I21" s="109"/>
      <c r="J21" s="109"/>
      <c r="L21" s="79">
        <v>17</v>
      </c>
      <c r="M21" s="68" t="str">
        <f>POULES!I18</f>
        <v>LE ROUX Victor</v>
      </c>
      <c r="N21" s="69">
        <v>31</v>
      </c>
      <c r="O21" s="70"/>
      <c r="P21" s="71">
        <f t="shared" si="0"/>
        <v>31</v>
      </c>
      <c r="Q21" s="72" t="s">
        <v>16</v>
      </c>
    </row>
    <row r="22" spans="2:17" ht="24.9" customHeight="1" x14ac:dyDescent="0.55000000000000004">
      <c r="B22" s="109"/>
      <c r="D22" s="42"/>
      <c r="H22" s="111" t="str">
        <f>IF(F21=F29,"",IF(F21&lt;F29,E21,E29))</f>
        <v>GAUTHIER</v>
      </c>
      <c r="I22" s="111"/>
      <c r="J22" s="24">
        <v>0</v>
      </c>
      <c r="L22" s="79">
        <v>17</v>
      </c>
      <c r="M22" s="68" t="str">
        <f>POULES!I27</f>
        <v>RAVEL</v>
      </c>
      <c r="N22" s="69">
        <v>31</v>
      </c>
      <c r="O22" s="70"/>
      <c r="P22" s="71">
        <f t="shared" si="0"/>
        <v>31</v>
      </c>
      <c r="Q22" s="72" t="s">
        <v>16</v>
      </c>
    </row>
    <row r="23" spans="2:17" ht="24.9" customHeight="1" x14ac:dyDescent="0.55000000000000004">
      <c r="B23" s="23" t="str">
        <f>POULES!I6</f>
        <v>LAHLOU</v>
      </c>
      <c r="C23" s="24">
        <v>0</v>
      </c>
      <c r="L23" s="73">
        <v>17</v>
      </c>
      <c r="M23" s="74">
        <f>POULES!I36</f>
        <v>0</v>
      </c>
      <c r="N23" s="75">
        <v>31</v>
      </c>
      <c r="O23" s="76"/>
      <c r="P23" s="77">
        <f t="shared" si="0"/>
        <v>31</v>
      </c>
      <c r="Q23" s="78" t="s">
        <v>16</v>
      </c>
    </row>
    <row r="24" spans="2:17" ht="24.9" customHeight="1" thickTop="1" x14ac:dyDescent="0.55000000000000004">
      <c r="B24" s="43" t="s">
        <v>26</v>
      </c>
      <c r="E24" s="110" t="s">
        <v>18</v>
      </c>
      <c r="F24" s="44"/>
    </row>
    <row r="25" spans="2:17" ht="24.9" customHeight="1" x14ac:dyDescent="0.5">
      <c r="B25" s="19"/>
      <c r="E25" s="110"/>
      <c r="F25" s="44"/>
      <c r="H25" s="80"/>
      <c r="I25" s="81" t="s">
        <v>57</v>
      </c>
      <c r="J25" s="82"/>
    </row>
    <row r="26" spans="2:17" ht="24.9" customHeight="1" thickBot="1" x14ac:dyDescent="0.55000000000000004">
      <c r="B26" s="22" t="s">
        <v>25</v>
      </c>
      <c r="E26" s="110"/>
      <c r="F26" s="44"/>
      <c r="H26" s="83"/>
      <c r="I26" s="84"/>
      <c r="J26" s="85"/>
    </row>
    <row r="27" spans="2:17" ht="24.9" customHeight="1" thickTop="1" thickBot="1" x14ac:dyDescent="0.6">
      <c r="B27" s="23" t="str">
        <f>POULES!I32</f>
        <v>MONNIN</v>
      </c>
      <c r="C27" s="24">
        <v>3</v>
      </c>
      <c r="H27" s="86"/>
      <c r="I27" s="87"/>
      <c r="J27" s="88"/>
    </row>
    <row r="28" spans="2:17" ht="24.9" customHeight="1" thickTop="1" thickBot="1" x14ac:dyDescent="0.55000000000000004">
      <c r="B28" s="109" t="s">
        <v>15</v>
      </c>
      <c r="D28" s="28"/>
      <c r="H28" s="89"/>
      <c r="I28" s="121"/>
      <c r="J28" s="122"/>
    </row>
    <row r="29" spans="2:17" ht="24.9" customHeight="1" thickTop="1" thickBot="1" x14ac:dyDescent="0.55000000000000004">
      <c r="B29" s="109"/>
      <c r="E29" s="35" t="str">
        <f>IF(C27=C31,"",IF(C27&gt;C31,B27,B31))</f>
        <v>MONNIN</v>
      </c>
      <c r="F29" s="24">
        <v>3</v>
      </c>
      <c r="H29" s="89"/>
      <c r="I29" s="84"/>
      <c r="J29" s="85"/>
    </row>
    <row r="30" spans="2:17" ht="24.9" customHeight="1" thickTop="1" thickBot="1" x14ac:dyDescent="0.55000000000000004">
      <c r="B30" s="109"/>
      <c r="D30" s="42"/>
      <c r="H30" s="89"/>
      <c r="I30" s="84"/>
      <c r="J30" s="85"/>
    </row>
    <row r="31" spans="2:17" ht="24.9" customHeight="1" thickTop="1" thickBot="1" x14ac:dyDescent="0.6">
      <c r="B31" s="23" t="str">
        <f>POULES!I15</f>
        <v>BENMASSOUD</v>
      </c>
      <c r="C31" s="24">
        <v>0</v>
      </c>
      <c r="H31" s="89"/>
      <c r="I31" s="84"/>
      <c r="J31" s="85"/>
    </row>
    <row r="32" spans="2:17" ht="29.25" customHeight="1" thickTop="1" x14ac:dyDescent="0.5">
      <c r="B32" s="43" t="s">
        <v>24</v>
      </c>
      <c r="H32" s="90"/>
      <c r="I32" s="91"/>
      <c r="J32" s="92"/>
    </row>
  </sheetData>
  <mergeCells count="15">
    <mergeCell ref="B28:B30"/>
    <mergeCell ref="B20:B22"/>
    <mergeCell ref="H20:I20"/>
    <mergeCell ref="H21:J21"/>
    <mergeCell ref="H22:I22"/>
    <mergeCell ref="E24:E26"/>
    <mergeCell ref="I28:J28"/>
    <mergeCell ref="P3:Q3"/>
    <mergeCell ref="B4:B6"/>
    <mergeCell ref="E8:E10"/>
    <mergeCell ref="B12:B14"/>
    <mergeCell ref="H12:I12"/>
    <mergeCell ref="H13:J13"/>
    <mergeCell ref="H14:I14"/>
    <mergeCell ref="H6:J9"/>
  </mergeCells>
  <pageMargins left="0.25" right="0.25" top="0.75" bottom="0.75" header="0.51180555555555496" footer="0.51180555555555496"/>
  <pageSetup paperSize="9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F15"/>
  <sheetViews>
    <sheetView workbookViewId="0">
      <selection activeCell="E20" sqref="E20"/>
    </sheetView>
  </sheetViews>
  <sheetFormatPr baseColWidth="10" defaultColWidth="11.453125" defaultRowHeight="14.5" x14ac:dyDescent="0.35"/>
  <sheetData>
    <row r="1" spans="1:6" x14ac:dyDescent="0.35">
      <c r="A1" t="s">
        <v>27</v>
      </c>
      <c r="C1" t="s">
        <v>0</v>
      </c>
    </row>
    <row r="3" spans="1:6" x14ac:dyDescent="0.35">
      <c r="A3" t="s">
        <v>28</v>
      </c>
      <c r="B3" t="s">
        <v>29</v>
      </c>
      <c r="C3" t="s">
        <v>30</v>
      </c>
      <c r="D3" t="s">
        <v>31</v>
      </c>
      <c r="E3" t="s">
        <v>32</v>
      </c>
      <c r="F3" t="s">
        <v>33</v>
      </c>
    </row>
    <row r="5" spans="1:6" x14ac:dyDescent="0.35">
      <c r="A5" t="s">
        <v>27</v>
      </c>
      <c r="C5" t="s">
        <v>34</v>
      </c>
    </row>
    <row r="7" spans="1:6" x14ac:dyDescent="0.35">
      <c r="A7" t="s">
        <v>35</v>
      </c>
      <c r="B7" t="s">
        <v>36</v>
      </c>
      <c r="C7" t="s">
        <v>37</v>
      </c>
      <c r="D7" t="s">
        <v>38</v>
      </c>
      <c r="E7" t="s">
        <v>39</v>
      </c>
      <c r="F7" t="s">
        <v>40</v>
      </c>
    </row>
    <row r="9" spans="1:6" x14ac:dyDescent="0.35">
      <c r="A9" t="s">
        <v>27</v>
      </c>
      <c r="C9" t="s">
        <v>41</v>
      </c>
    </row>
    <row r="11" spans="1:6" x14ac:dyDescent="0.35">
      <c r="A11" t="s">
        <v>42</v>
      </c>
      <c r="B11" t="s">
        <v>42</v>
      </c>
      <c r="C11" t="s">
        <v>43</v>
      </c>
      <c r="D11" t="s">
        <v>44</v>
      </c>
      <c r="E11" t="s">
        <v>45</v>
      </c>
      <c r="F11" t="s">
        <v>44</v>
      </c>
    </row>
    <row r="13" spans="1:6" x14ac:dyDescent="0.35">
      <c r="A13" t="s">
        <v>27</v>
      </c>
      <c r="C13" t="s">
        <v>46</v>
      </c>
    </row>
    <row r="15" spans="1:6" x14ac:dyDescent="0.35">
      <c r="A15" t="s">
        <v>47</v>
      </c>
      <c r="B15" t="s">
        <v>48</v>
      </c>
      <c r="C15" t="s">
        <v>49</v>
      </c>
      <c r="D15" t="s">
        <v>50</v>
      </c>
      <c r="E15" t="s">
        <v>4</v>
      </c>
      <c r="F1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POULES</vt:lpstr>
      <vt:lpstr>Tableau Final</vt:lpstr>
      <vt:lpstr>HORAIRES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jean-christophe margontier</dc:creator>
  <cp:keywords/>
  <dc:description/>
  <cp:lastModifiedBy>Billard Club</cp:lastModifiedBy>
  <cp:revision>15</cp:revision>
  <dcterms:created xsi:type="dcterms:W3CDTF">2019-10-03T21:30:31Z</dcterms:created>
  <dcterms:modified xsi:type="dcterms:W3CDTF">2023-04-02T13:49:29Z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